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15600" windowHeight="11700"/>
  </bookViews>
  <sheets>
    <sheet name="Starttider 2017 april" sheetId="1" r:id="rId1"/>
  </sheets>
  <calcPr calcId="125725"/>
</workbook>
</file>

<file path=xl/calcChain.xml><?xml version="1.0" encoding="utf-8"?>
<calcChain xmlns="http://schemas.openxmlformats.org/spreadsheetml/2006/main">
  <c r="Q8" i="1"/>
  <c r="R8" s="1"/>
  <c r="S21"/>
  <c r="T21" s="1"/>
  <c r="Q21"/>
  <c r="R21" s="1"/>
  <c r="O21"/>
  <c r="P21" s="1"/>
  <c r="S12"/>
  <c r="T12" s="1"/>
  <c r="Q12"/>
  <c r="R12" s="1"/>
  <c r="O12"/>
  <c r="P12" s="1"/>
  <c r="S4"/>
  <c r="T4" s="1"/>
  <c r="Q4"/>
  <c r="R4" s="1"/>
  <c r="O4"/>
  <c r="P4" s="1"/>
  <c r="O13"/>
  <c r="P13" s="1"/>
  <c r="Q13"/>
  <c r="R13" s="1"/>
  <c r="S13"/>
  <c r="T13" s="1"/>
  <c r="S14"/>
  <c r="T14" s="1"/>
  <c r="S19"/>
  <c r="T19" s="1"/>
  <c r="S11"/>
  <c r="T11" s="1"/>
  <c r="S15"/>
  <c r="T15" s="1"/>
  <c r="S10"/>
  <c r="T10" s="1"/>
  <c r="S22"/>
  <c r="T22" s="1"/>
  <c r="S20"/>
  <c r="T20" s="1"/>
  <c r="S6"/>
  <c r="T6" s="1"/>
  <c r="S5"/>
  <c r="T5" s="1"/>
  <c r="S7"/>
  <c r="T7" s="1"/>
  <c r="O15" l="1"/>
  <c r="P15" s="1"/>
  <c r="F15" s="1"/>
  <c r="G15" s="1"/>
  <c r="Q15"/>
  <c r="R15" s="1"/>
  <c r="H15" s="1"/>
  <c r="I15" s="1"/>
  <c r="O14"/>
  <c r="Q14"/>
  <c r="R14" s="1"/>
  <c r="P14" l="1"/>
  <c r="Q11"/>
  <c r="R11" s="1"/>
  <c r="O11"/>
  <c r="P11" s="1"/>
  <c r="Q6" l="1"/>
  <c r="R6" s="1"/>
  <c r="O6"/>
  <c r="P6" s="1"/>
  <c r="Q5" l="1"/>
  <c r="O5"/>
  <c r="P5" l="1"/>
  <c r="R5"/>
  <c r="O10"/>
  <c r="Q10"/>
  <c r="R10" s="1"/>
  <c r="Q20"/>
  <c r="R20" s="1"/>
  <c r="O20"/>
  <c r="P20" s="1"/>
  <c r="Q22"/>
  <c r="R22" s="1"/>
  <c r="O22"/>
  <c r="P22" s="1"/>
  <c r="Q19"/>
  <c r="R19" s="1"/>
  <c r="O19"/>
  <c r="Q7"/>
  <c r="R7" s="1"/>
  <c r="O7"/>
  <c r="P7" s="1"/>
  <c r="P19" l="1"/>
  <c r="P10"/>
</calcChain>
</file>

<file path=xl/sharedStrings.xml><?xml version="1.0" encoding="utf-8"?>
<sst xmlns="http://schemas.openxmlformats.org/spreadsheetml/2006/main" count="84" uniqueCount="79">
  <si>
    <t>Bådtype</t>
  </si>
  <si>
    <t>Bådnavn</t>
  </si>
  <si>
    <t>Skipper</t>
  </si>
  <si>
    <t>Folkebåd</t>
  </si>
  <si>
    <t>Spækhugger</t>
  </si>
  <si>
    <t>Laurits Nielsen</t>
  </si>
  <si>
    <t>11 M. O. D.</t>
  </si>
  <si>
    <t>Petrulla</t>
  </si>
  <si>
    <t>Erik Jørs</t>
  </si>
  <si>
    <t>Molich</t>
  </si>
  <si>
    <t>Lars Jepsen</t>
  </si>
  <si>
    <t>Dato:</t>
  </si>
  <si>
    <t>Solstrålen</t>
  </si>
  <si>
    <t>Mogens Madsen</t>
  </si>
  <si>
    <t>TACIM (Cirkelbane mellemluft )</t>
  </si>
  <si>
    <t>Valborg</t>
  </si>
  <si>
    <t>Løb 1</t>
  </si>
  <si>
    <t>Kontakt</t>
  </si>
  <si>
    <t>Stor bane 1</t>
  </si>
  <si>
    <t>lille bane 2</t>
  </si>
  <si>
    <t>ny bane 3</t>
  </si>
  <si>
    <t>Sirius</t>
  </si>
  <si>
    <t>Morten Kjerulff</t>
  </si>
  <si>
    <t>Dommerbåde:</t>
  </si>
  <si>
    <t>51 94 00 64</t>
  </si>
  <si>
    <t>28 51 00 44</t>
  </si>
  <si>
    <t>51 32 53 74</t>
  </si>
  <si>
    <t>21 21 11 08</t>
  </si>
  <si>
    <t>Ajortuliaq, 22 17 87 64 eller Vitamin, 40 36 46 20</t>
  </si>
  <si>
    <t>L 29</t>
  </si>
  <si>
    <t>Driwa</t>
  </si>
  <si>
    <t>John Garling</t>
  </si>
  <si>
    <t>VitaMin</t>
  </si>
  <si>
    <t>Torben Kyhl</t>
  </si>
  <si>
    <t>40 36 46 20</t>
  </si>
  <si>
    <t>Ballad 924</t>
  </si>
  <si>
    <t>Ajortuliaq</t>
  </si>
  <si>
    <t>Finn Jakobsen</t>
  </si>
  <si>
    <t>22 17 87 64</t>
  </si>
  <si>
    <t>H.R. 35</t>
  </si>
  <si>
    <t>Ylva</t>
  </si>
  <si>
    <t>Stoppenålen</t>
  </si>
  <si>
    <t>H-båd</t>
  </si>
  <si>
    <t>Chili</t>
  </si>
  <si>
    <t>Petra Jørs</t>
  </si>
  <si>
    <t>Ebbe Andersen</t>
  </si>
  <si>
    <t>21 49 95 27</t>
  </si>
  <si>
    <t>29 27 89 05</t>
  </si>
  <si>
    <t>Undine</t>
  </si>
  <si>
    <t>Athene</t>
  </si>
  <si>
    <t>Karina Sørensen</t>
  </si>
  <si>
    <t>41 17 68 30</t>
  </si>
  <si>
    <t>Frederik Christiansen</t>
  </si>
  <si>
    <t>Pegasus</t>
  </si>
  <si>
    <t>30 61 98 30</t>
  </si>
  <si>
    <t>Starttid lille Bane 2</t>
  </si>
  <si>
    <t>Starttid stor Bane 1</t>
  </si>
  <si>
    <t>Starttid lang Bane 3</t>
  </si>
  <si>
    <t>L 27</t>
  </si>
  <si>
    <t>Pax</t>
  </si>
  <si>
    <t>Asker Nymann</t>
  </si>
  <si>
    <t>27 24 84 04</t>
  </si>
  <si>
    <t>Utzon 55 kvm.</t>
  </si>
  <si>
    <t>Måltag-ningstid</t>
  </si>
  <si>
    <t>Vindstyrke og retning:</t>
  </si>
  <si>
    <t>Commander 31</t>
  </si>
  <si>
    <t>Betina</t>
  </si>
  <si>
    <t>Ersus</t>
  </si>
  <si>
    <t>Starttid kort  Bane 4</t>
  </si>
  <si>
    <t>Kraka</t>
  </si>
  <si>
    <t>Liquid Sky</t>
  </si>
  <si>
    <t>Kent Dreymann</t>
  </si>
  <si>
    <t>40 50 14 84</t>
  </si>
  <si>
    <t>H.R. 41</t>
  </si>
  <si>
    <t>Najad 340</t>
  </si>
  <si>
    <t>SKX 36</t>
  </si>
  <si>
    <t>Tobias Kirkebye</t>
  </si>
  <si>
    <t>Opdateret 230521</t>
  </si>
  <si>
    <t>27 31 86 99</t>
  </si>
</sst>
</file>

<file path=xl/styles.xml><?xml version="1.0" encoding="utf-8"?>
<styleSheet xmlns="http://schemas.openxmlformats.org/spreadsheetml/2006/main">
  <numFmts count="5">
    <numFmt numFmtId="164" formatCode="0.00\ &quot;SM&quot;"/>
    <numFmt numFmtId="165" formatCode="0\ &quot;min&quot;"/>
    <numFmt numFmtId="166" formatCode="0\ &quot;sek&quot;"/>
    <numFmt numFmtId="167" formatCode="0.0"/>
    <numFmt numFmtId="168" formatCode="#,##0.0"/>
  </numFmts>
  <fonts count="7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0" xfId="0" applyBorder="1"/>
    <xf numFmtId="165" fontId="3" fillId="2" borderId="5" xfId="0" applyNumberFormat="1" applyFont="1" applyFill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0" borderId="13" xfId="0" applyFont="1" applyBorder="1"/>
    <xf numFmtId="0" fontId="0" fillId="0" borderId="15" xfId="0" applyBorder="1"/>
    <xf numFmtId="0" fontId="0" fillId="0" borderId="16" xfId="0" applyBorder="1"/>
    <xf numFmtId="166" fontId="3" fillId="2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3" borderId="1" xfId="0" applyFill="1" applyBorder="1"/>
    <xf numFmtId="165" fontId="3" fillId="3" borderId="5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0" xfId="0" applyAlignment="1"/>
    <xf numFmtId="0" fontId="0" fillId="0" borderId="17" xfId="0" applyBorder="1"/>
    <xf numFmtId="2" fontId="0" fillId="0" borderId="1" xfId="0" applyNumberFormat="1" applyBorder="1" applyAlignment="1">
      <alignment horizontal="center"/>
    </xf>
    <xf numFmtId="0" fontId="2" fillId="2" borderId="5" xfId="0" applyFont="1" applyFill="1" applyBorder="1"/>
    <xf numFmtId="0" fontId="2" fillId="0" borderId="5" xfId="0" applyFont="1" applyBorder="1"/>
    <xf numFmtId="0" fontId="2" fillId="4" borderId="5" xfId="0" applyFont="1" applyFill="1" applyBorder="1"/>
    <xf numFmtId="0" fontId="2" fillId="3" borderId="5" xfId="0" applyFont="1" applyFill="1" applyBorder="1"/>
    <xf numFmtId="168" fontId="0" fillId="0" borderId="14" xfId="0" applyNumberFormat="1" applyBorder="1"/>
    <xf numFmtId="168" fontId="4" fillId="2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1" fillId="5" borderId="2" xfId="1" applyFont="1" applyFill="1" applyBorder="1" applyAlignment="1" applyProtection="1"/>
    <xf numFmtId="0" fontId="0" fillId="5" borderId="20" xfId="0" applyFill="1" applyBorder="1"/>
    <xf numFmtId="0" fontId="2" fillId="2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8" xfId="0" applyFill="1" applyBorder="1" applyAlignment="1">
      <alignment horizontal="center"/>
    </xf>
    <xf numFmtId="0" fontId="5" fillId="0" borderId="21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0" fillId="0" borderId="22" xfId="0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3" borderId="9" xfId="0" applyFont="1" applyFill="1" applyBorder="1"/>
    <xf numFmtId="0" fontId="1" fillId="3" borderId="25" xfId="0" applyFont="1" applyFill="1" applyBorder="1"/>
    <xf numFmtId="0" fontId="0" fillId="3" borderId="26" xfId="0" applyFill="1" applyBorder="1" applyAlignment="1">
      <alignment horizontal="center"/>
    </xf>
    <xf numFmtId="168" fontId="4" fillId="3" borderId="26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166" fontId="3" fillId="3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2" borderId="27" xfId="0" applyFont="1" applyFill="1" applyBorder="1"/>
    <xf numFmtId="0" fontId="0" fillId="2" borderId="28" xfId="0" applyFill="1" applyBorder="1"/>
    <xf numFmtId="168" fontId="4" fillId="2" borderId="29" xfId="0" applyNumberFormat="1" applyFont="1" applyFill="1" applyBorder="1" applyAlignment="1">
      <alignment horizontal="center" vertical="center"/>
    </xf>
    <xf numFmtId="165" fontId="3" fillId="2" borderId="27" xfId="0" applyNumberFormat="1" applyFont="1" applyFill="1" applyBorder="1" applyAlignment="1">
      <alignment horizontal="center" vertical="center"/>
    </xf>
    <xf numFmtId="166" fontId="3" fillId="2" borderId="3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5" borderId="20" xfId="0" applyFill="1" applyBorder="1" applyAlignment="1">
      <alignment horizontal="left"/>
    </xf>
    <xf numFmtId="166" fontId="3" fillId="2" borderId="29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6" fontId="3" fillId="3" borderId="26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0" fillId="0" borderId="33" xfId="0" applyBorder="1"/>
    <xf numFmtId="0" fontId="2" fillId="2" borderId="37" xfId="0" applyFont="1" applyFill="1" applyBorder="1" applyAlignment="1">
      <alignment horizontal="center" wrapText="1"/>
    </xf>
    <xf numFmtId="165" fontId="3" fillId="3" borderId="3" xfId="0" applyNumberFormat="1" applyFont="1" applyFill="1" applyBorder="1" applyAlignment="1">
      <alignment horizontal="center" vertical="center"/>
    </xf>
    <xf numFmtId="166" fontId="3" fillId="2" borderId="38" xfId="0" applyNumberFormat="1" applyFont="1" applyFill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165" fontId="3" fillId="2" borderId="41" xfId="0" applyNumberFormat="1" applyFont="1" applyFill="1" applyBorder="1" applyAlignment="1">
      <alignment horizontal="center" vertical="center"/>
    </xf>
    <xf numFmtId="166" fontId="3" fillId="2" borderId="42" xfId="0" applyNumberFormat="1" applyFont="1" applyFill="1" applyBorder="1" applyAlignment="1">
      <alignment horizontal="center" vertical="center"/>
    </xf>
    <xf numFmtId="0" fontId="0" fillId="2" borderId="29" xfId="0" applyFill="1" applyBorder="1"/>
    <xf numFmtId="168" fontId="4" fillId="2" borderId="31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164" fontId="2" fillId="2" borderId="25" xfId="0" applyNumberFormat="1" applyFont="1" applyFill="1" applyBorder="1" applyAlignment="1">
      <alignment horizontal="left"/>
    </xf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/>
    </xf>
    <xf numFmtId="164" fontId="2" fillId="2" borderId="43" xfId="0" applyNumberFormat="1" applyFont="1" applyFill="1" applyBorder="1" applyAlignment="1">
      <alignment horizontal="center"/>
    </xf>
    <xf numFmtId="168" fontId="2" fillId="2" borderId="19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0</xdr:row>
      <xdr:rowOff>19050</xdr:rowOff>
    </xdr:from>
    <xdr:to>
      <xdr:col>20</xdr:col>
      <xdr:colOff>533400</xdr:colOff>
      <xdr:row>2</xdr:row>
      <xdr:rowOff>0</xdr:rowOff>
    </xdr:to>
    <xdr:sp macro="" textlink="">
      <xdr:nvSpPr>
        <xdr:cNvPr id="2" name="Tekstboks 1"/>
        <xdr:cNvSpPr txBox="1"/>
      </xdr:nvSpPr>
      <xdr:spPr>
        <a:xfrm>
          <a:off x="10658475" y="19050"/>
          <a:ext cx="564832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/>
            <a:t>Beregning af respit gøres efter følgende formel: </a:t>
          </a:r>
        </a:p>
        <a:p>
          <a:r>
            <a:rPr lang="da-DK"/>
            <a:t>RESPIT = (TAS – TAA) * CL (resultatet skal afrundes til hele sekunder) </a:t>
          </a:r>
        </a:p>
        <a:p>
          <a:r>
            <a:rPr lang="da-DK"/>
            <a:t>TAS er sømiletiden for den mindste og mest langsomme båd (største sømiletid) [s/nm]</a:t>
          </a:r>
        </a:p>
        <a:p>
          <a:r>
            <a:rPr lang="da-DK"/>
            <a:t>TAA (fx TA) er sømiletiden for hver båd [s/nm]</a:t>
          </a:r>
        </a:p>
        <a:p>
          <a:r>
            <a:rPr lang="da-DK"/>
            <a:t>CL er banelængden i sømil [nm] (uden krydstillæg)</a:t>
          </a:r>
        </a:p>
        <a:p>
          <a:r>
            <a:rPr lang="da-DK" b="1" i="1"/>
            <a:t>Vi har brugt </a:t>
          </a:r>
          <a:r>
            <a:rPr lang="da-DK" b="1" i="1" baseline="0"/>
            <a:t>TAS for folkebåden i beregningerne</a:t>
          </a:r>
        </a:p>
        <a:p>
          <a:r>
            <a:rPr lang="da-DK" sz="1100" b="1" i="1" baseline="0"/>
            <a:t>Sømiletider er fundet på websejler.dk </a:t>
          </a:r>
          <a:endParaRPr lang="da-DK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showRuler="0" view="pageLayout" topLeftCell="A2" zoomScale="85" zoomScaleNormal="100" zoomScalePageLayoutView="85" workbookViewId="0">
      <selection activeCell="D6" sqref="D6"/>
    </sheetView>
  </sheetViews>
  <sheetFormatPr defaultColWidth="9" defaultRowHeight="12.75"/>
  <cols>
    <col min="1" max="1" width="19" bestFit="1" customWidth="1"/>
    <col min="2" max="2" width="12.140625" style="40" customWidth="1"/>
    <col min="3" max="3" width="15.5703125" customWidth="1"/>
    <col min="4" max="4" width="12.85546875" style="40" customWidth="1"/>
    <col min="5" max="5" width="8.85546875" style="31" customWidth="1"/>
    <col min="6" max="6" width="7" customWidth="1"/>
    <col min="7" max="7" width="7.140625" customWidth="1"/>
    <col min="8" max="11" width="7" customWidth="1"/>
    <col min="12" max="13" width="7" style="6" customWidth="1"/>
    <col min="14" max="14" width="12.7109375" style="6" customWidth="1"/>
    <col min="15" max="15" width="13" customWidth="1"/>
    <col min="16" max="16" width="15.85546875" customWidth="1"/>
    <col min="17" max="17" width="12" customWidth="1"/>
    <col min="18" max="18" width="14.140625" customWidth="1"/>
  </cols>
  <sheetData>
    <row r="1" spans="1:26" ht="50.25" customHeight="1">
      <c r="A1" s="42" t="s">
        <v>11</v>
      </c>
      <c r="B1" s="58"/>
      <c r="C1" s="43" t="s">
        <v>64</v>
      </c>
      <c r="D1" s="44"/>
      <c r="E1" s="94" t="s">
        <v>14</v>
      </c>
      <c r="F1" s="96" t="s">
        <v>56</v>
      </c>
      <c r="G1" s="97"/>
      <c r="H1" s="96" t="s">
        <v>55</v>
      </c>
      <c r="I1" s="98"/>
      <c r="J1" s="90" t="s">
        <v>57</v>
      </c>
      <c r="K1" s="91"/>
      <c r="L1" s="90" t="s">
        <v>68</v>
      </c>
      <c r="M1" s="91"/>
      <c r="N1" s="76" t="s">
        <v>63</v>
      </c>
    </row>
    <row r="2" spans="1:26" ht="33" customHeight="1" thickBot="1">
      <c r="A2" s="45" t="s">
        <v>0</v>
      </c>
      <c r="B2" s="59" t="s">
        <v>1</v>
      </c>
      <c r="C2" s="9" t="s">
        <v>2</v>
      </c>
      <c r="D2" s="34" t="s">
        <v>17</v>
      </c>
      <c r="E2" s="95"/>
      <c r="F2" s="99">
        <v>5.0999999999999996</v>
      </c>
      <c r="G2" s="100"/>
      <c r="H2" s="99">
        <v>4.4000000000000004</v>
      </c>
      <c r="I2" s="101"/>
      <c r="J2" s="92">
        <v>8.8000000000000007</v>
      </c>
      <c r="K2" s="93"/>
      <c r="L2" s="92">
        <v>2.6</v>
      </c>
      <c r="M2" s="93"/>
      <c r="N2" s="86"/>
      <c r="P2" s="1"/>
    </row>
    <row r="3" spans="1:26" ht="18" customHeight="1" thickBot="1">
      <c r="A3" s="52" t="s">
        <v>16</v>
      </c>
      <c r="B3" s="60"/>
      <c r="C3" s="10"/>
      <c r="D3" s="35"/>
      <c r="E3" s="26"/>
      <c r="F3" s="11"/>
      <c r="G3" s="12"/>
      <c r="H3" s="11"/>
      <c r="I3" s="20"/>
      <c r="J3" s="79"/>
      <c r="K3" s="80"/>
      <c r="L3" s="79"/>
      <c r="M3" s="80"/>
      <c r="N3" s="75"/>
      <c r="O3" s="87" t="s">
        <v>18</v>
      </c>
      <c r="P3" s="88"/>
      <c r="Q3" s="89" t="s">
        <v>19</v>
      </c>
      <c r="R3" s="88"/>
      <c r="S3" s="89" t="s">
        <v>20</v>
      </c>
      <c r="T3" s="88"/>
      <c r="U3" s="19"/>
      <c r="V3" s="19"/>
      <c r="W3" s="19"/>
      <c r="X3" s="19"/>
      <c r="Y3" s="19"/>
      <c r="Z3" s="19"/>
    </row>
    <row r="4" spans="1:26" ht="18" customHeight="1">
      <c r="A4" s="22"/>
      <c r="B4" s="61"/>
      <c r="C4" s="5"/>
      <c r="D4" s="36"/>
      <c r="E4" s="27">
        <v>718.6</v>
      </c>
      <c r="F4" s="7">
        <v>0</v>
      </c>
      <c r="G4" s="13">
        <v>0</v>
      </c>
      <c r="H4" s="7">
        <v>0</v>
      </c>
      <c r="I4" s="13">
        <v>0</v>
      </c>
      <c r="J4" s="81">
        <v>0</v>
      </c>
      <c r="K4" s="82">
        <v>0</v>
      </c>
      <c r="L4" s="81">
        <v>0</v>
      </c>
      <c r="M4" s="82">
        <v>0</v>
      </c>
      <c r="N4" s="57"/>
      <c r="O4" s="3">
        <f>ROUND(-1*(E4-$E$7)*$F$2,0)</f>
        <v>161</v>
      </c>
      <c r="P4" s="4">
        <f>O4/60</f>
        <v>2.6833333333333331</v>
      </c>
      <c r="Q4" s="3">
        <f>ROUND(-1*(E4-$E$7)*$H$2,0)</f>
        <v>139</v>
      </c>
      <c r="R4" s="4">
        <f t="shared" ref="R4" si="0">Q4/60</f>
        <v>2.3166666666666669</v>
      </c>
      <c r="S4" s="3">
        <f>ROUND(-1*(E4-$E$7)*$J$2,0)</f>
        <v>278</v>
      </c>
      <c r="T4" s="21">
        <f t="shared" ref="T4" si="1">S4/60</f>
        <v>4.6333333333333337</v>
      </c>
    </row>
    <row r="5" spans="1:26" ht="18" customHeight="1">
      <c r="A5" s="22" t="s">
        <v>42</v>
      </c>
      <c r="B5" s="61" t="s">
        <v>43</v>
      </c>
      <c r="C5" s="5" t="s">
        <v>76</v>
      </c>
      <c r="D5" s="36" t="s">
        <v>78</v>
      </c>
      <c r="E5" s="27">
        <v>662.4</v>
      </c>
      <c r="F5" s="7">
        <v>2</v>
      </c>
      <c r="G5" s="13">
        <v>13</v>
      </c>
      <c r="H5" s="7">
        <v>1</v>
      </c>
      <c r="I5" s="13">
        <v>54</v>
      </c>
      <c r="J5" s="7">
        <v>3</v>
      </c>
      <c r="K5" s="69">
        <v>48</v>
      </c>
      <c r="L5" s="72">
        <v>1</v>
      </c>
      <c r="M5" s="13">
        <v>7</v>
      </c>
      <c r="N5" s="13"/>
      <c r="O5" s="3">
        <f>-1*(E5-$E$7)*$F$2</f>
        <v>447.78000000000031</v>
      </c>
      <c r="P5" s="4">
        <f>O5/60</f>
        <v>7.4630000000000054</v>
      </c>
      <c r="Q5" s="3">
        <f>ROUND(-1*(E5-$E$7)*$H$2,0)</f>
        <v>386</v>
      </c>
      <c r="R5" s="4">
        <f>Q5/60</f>
        <v>6.4333333333333336</v>
      </c>
      <c r="S5" s="3">
        <f>-1*(E5-$E$7)*$J$2</f>
        <v>772.64000000000067</v>
      </c>
      <c r="T5" s="21">
        <f>S5/60</f>
        <v>12.877333333333345</v>
      </c>
      <c r="U5" s="19"/>
      <c r="V5" s="19"/>
      <c r="W5" s="19"/>
      <c r="X5" s="19"/>
      <c r="Y5" s="19"/>
      <c r="Z5" s="19"/>
    </row>
    <row r="6" spans="1:26" ht="18" customHeight="1">
      <c r="A6" s="23" t="s">
        <v>65</v>
      </c>
      <c r="B6" s="3"/>
      <c r="C6" s="2" t="s">
        <v>66</v>
      </c>
      <c r="D6" s="85"/>
      <c r="E6" s="28">
        <v>627.4</v>
      </c>
      <c r="F6" s="7">
        <v>5</v>
      </c>
      <c r="G6" s="13">
        <v>26</v>
      </c>
      <c r="H6" s="7">
        <v>4</v>
      </c>
      <c r="I6" s="13">
        <v>41</v>
      </c>
      <c r="J6" s="7">
        <v>9</v>
      </c>
      <c r="K6" s="69">
        <v>22</v>
      </c>
      <c r="L6" s="72">
        <v>2</v>
      </c>
      <c r="M6" s="13">
        <v>43</v>
      </c>
      <c r="N6" s="8"/>
      <c r="O6" s="3">
        <f>-1*(E6-$E$7)*$F$2</f>
        <v>626.28000000000031</v>
      </c>
      <c r="P6" s="4">
        <f>O6/60</f>
        <v>10.438000000000006</v>
      </c>
      <c r="Q6" s="3">
        <f>ROUND(-1*(E6-$E$7)*$H$2,0)</f>
        <v>540</v>
      </c>
      <c r="R6" s="4">
        <f>Q6/60</f>
        <v>9</v>
      </c>
      <c r="S6" s="3">
        <f>-1*(E6-$E$7)*$J$2</f>
        <v>1080.6400000000008</v>
      </c>
      <c r="T6" s="21">
        <f>S6/60</f>
        <v>18.01066666666668</v>
      </c>
      <c r="U6" s="19"/>
      <c r="V6" s="19"/>
      <c r="W6" s="19"/>
      <c r="X6" s="19"/>
      <c r="Y6" s="19"/>
      <c r="Z6" s="19"/>
    </row>
    <row r="7" spans="1:26" ht="18" customHeight="1">
      <c r="A7" s="53" t="s">
        <v>3</v>
      </c>
      <c r="B7" s="62" t="s">
        <v>53</v>
      </c>
      <c r="C7" s="83" t="s">
        <v>44</v>
      </c>
      <c r="D7" s="64" t="s">
        <v>26</v>
      </c>
      <c r="E7" s="84">
        <v>750.2</v>
      </c>
      <c r="F7" s="56">
        <v>2</v>
      </c>
      <c r="G7" s="57">
        <v>13</v>
      </c>
      <c r="H7" s="56">
        <v>1</v>
      </c>
      <c r="I7" s="57">
        <v>54</v>
      </c>
      <c r="J7" s="56">
        <v>4</v>
      </c>
      <c r="K7" s="68">
        <v>26</v>
      </c>
      <c r="L7" s="73">
        <v>1</v>
      </c>
      <c r="M7" s="13">
        <v>7</v>
      </c>
      <c r="N7" s="57"/>
      <c r="O7" s="3">
        <f>-1*(E7-$E$7)*$F$2</f>
        <v>0</v>
      </c>
      <c r="P7" s="4">
        <f t="shared" ref="P7" si="2">O7/60</f>
        <v>0</v>
      </c>
      <c r="Q7" s="3">
        <f t="shared" ref="Q7:Q8" si="3">ROUND(-1*(E7-$E$7)*$H$2,0)</f>
        <v>0</v>
      </c>
      <c r="R7" s="4">
        <f t="shared" ref="R7:R8" si="4">Q7/60</f>
        <v>0</v>
      </c>
      <c r="S7" s="3">
        <f>-1*(E7-$E$7)*$J$2</f>
        <v>0</v>
      </c>
      <c r="T7" s="21">
        <f t="shared" ref="T7" si="5">S7/60</f>
        <v>0</v>
      </c>
      <c r="U7" s="19"/>
      <c r="V7" s="19"/>
      <c r="W7" s="19"/>
      <c r="X7" s="19"/>
      <c r="Y7" s="19"/>
      <c r="Z7" s="19"/>
    </row>
    <row r="8" spans="1:26" ht="18" customHeight="1">
      <c r="A8" s="53" t="s">
        <v>3</v>
      </c>
      <c r="B8" s="62" t="s">
        <v>49</v>
      </c>
      <c r="C8" s="54" t="s">
        <v>50</v>
      </c>
      <c r="D8" s="66" t="s">
        <v>51</v>
      </c>
      <c r="E8" s="55">
        <v>750.2</v>
      </c>
      <c r="F8" s="56">
        <v>2</v>
      </c>
      <c r="G8" s="57">
        <v>13</v>
      </c>
      <c r="H8" s="56">
        <v>1</v>
      </c>
      <c r="I8" s="57">
        <v>54</v>
      </c>
      <c r="J8" s="56">
        <v>3</v>
      </c>
      <c r="K8" s="68">
        <v>48</v>
      </c>
      <c r="L8" s="73">
        <v>1</v>
      </c>
      <c r="M8" s="13">
        <v>7</v>
      </c>
      <c r="N8" s="57"/>
      <c r="O8" s="3"/>
      <c r="P8" s="4"/>
      <c r="Q8" s="3">
        <f t="shared" si="3"/>
        <v>0</v>
      </c>
      <c r="R8" s="4">
        <f t="shared" si="4"/>
        <v>0</v>
      </c>
      <c r="S8" s="3"/>
      <c r="T8" s="21"/>
      <c r="U8" s="19"/>
      <c r="V8" s="19"/>
      <c r="W8" s="19"/>
      <c r="X8" s="19"/>
      <c r="Y8" s="19"/>
      <c r="Z8" s="19"/>
    </row>
    <row r="9" spans="1:26" ht="18.75" customHeight="1">
      <c r="A9" s="22" t="s">
        <v>62</v>
      </c>
      <c r="B9" s="61" t="s">
        <v>48</v>
      </c>
      <c r="C9" s="5" t="s">
        <v>45</v>
      </c>
      <c r="D9" s="36" t="s">
        <v>46</v>
      </c>
      <c r="E9" s="27"/>
      <c r="F9" s="7">
        <v>4</v>
      </c>
      <c r="G9" s="13">
        <v>15</v>
      </c>
      <c r="H9" s="7">
        <v>3</v>
      </c>
      <c r="I9" s="13">
        <v>40</v>
      </c>
      <c r="J9" s="7">
        <v>7</v>
      </c>
      <c r="K9" s="69">
        <v>20</v>
      </c>
      <c r="L9" s="72">
        <v>2</v>
      </c>
      <c r="M9" s="13">
        <v>7</v>
      </c>
      <c r="N9" s="13"/>
      <c r="O9" s="3"/>
      <c r="P9" s="4"/>
      <c r="Q9" s="3"/>
      <c r="R9" s="4"/>
      <c r="S9" s="3"/>
      <c r="T9" s="21"/>
    </row>
    <row r="10" spans="1:26" ht="18.75" customHeight="1">
      <c r="A10" s="25" t="s">
        <v>58</v>
      </c>
      <c r="B10" s="64" t="s">
        <v>59</v>
      </c>
      <c r="C10" s="15" t="s">
        <v>60</v>
      </c>
      <c r="D10" s="39" t="s">
        <v>61</v>
      </c>
      <c r="E10" s="30">
        <v>702.8</v>
      </c>
      <c r="F10" s="16">
        <v>5</v>
      </c>
      <c r="G10" s="17">
        <v>21</v>
      </c>
      <c r="H10" s="16">
        <v>4</v>
      </c>
      <c r="I10" s="17">
        <v>37</v>
      </c>
      <c r="J10" s="16">
        <v>9</v>
      </c>
      <c r="K10" s="70">
        <v>14</v>
      </c>
      <c r="L10" s="74">
        <v>2</v>
      </c>
      <c r="M10" s="13">
        <v>40</v>
      </c>
      <c r="N10" s="17"/>
      <c r="O10" s="3">
        <f>ROUND(-1*(E10-$E$7)*$F$2,0)</f>
        <v>242</v>
      </c>
      <c r="P10" s="4">
        <f>O10/60</f>
        <v>4.0333333333333332</v>
      </c>
      <c r="Q10" s="3">
        <f>ROUND(-1*(E10-$E$7)*$H$2,0)</f>
        <v>209</v>
      </c>
      <c r="R10" s="4">
        <f>Q10/60</f>
        <v>3.4833333333333334</v>
      </c>
      <c r="S10" s="3">
        <f>ROUND(-1*(E10-$E$7)*$J$2,0)</f>
        <v>417</v>
      </c>
      <c r="T10" s="21">
        <f>S10/60</f>
        <v>6.95</v>
      </c>
    </row>
    <row r="11" spans="1:26" ht="18.75" customHeight="1">
      <c r="A11" s="22" t="s">
        <v>29</v>
      </c>
      <c r="B11" s="61" t="s">
        <v>30</v>
      </c>
      <c r="C11" s="5" t="s">
        <v>31</v>
      </c>
      <c r="D11" s="36" t="s">
        <v>47</v>
      </c>
      <c r="E11" s="27">
        <v>627.4</v>
      </c>
      <c r="F11" s="7">
        <v>5</v>
      </c>
      <c r="G11" s="13">
        <v>26</v>
      </c>
      <c r="H11" s="7">
        <v>4</v>
      </c>
      <c r="I11" s="13">
        <v>41</v>
      </c>
      <c r="J11" s="7">
        <v>9</v>
      </c>
      <c r="K11" s="69">
        <v>22</v>
      </c>
      <c r="L11" s="72">
        <v>2</v>
      </c>
      <c r="M11" s="13">
        <v>43</v>
      </c>
      <c r="N11" s="13"/>
      <c r="O11" s="3">
        <f>ROUND(-1*(E11-$E$7)*$F$2,0)</f>
        <v>626</v>
      </c>
      <c r="P11" s="4">
        <f>O11/60</f>
        <v>10.433333333333334</v>
      </c>
      <c r="Q11" s="3">
        <f>ROUND(-1*(E11-$E$7)*$H$2,0)</f>
        <v>540</v>
      </c>
      <c r="R11" s="4">
        <f>Q11/60</f>
        <v>9</v>
      </c>
      <c r="S11" s="3">
        <f>ROUND(-1*(E11-$E$7)*$J$2,0)</f>
        <v>1081</v>
      </c>
      <c r="T11" s="21">
        <f>S11/60</f>
        <v>18.016666666666666</v>
      </c>
    </row>
    <row r="12" spans="1:26" ht="18" customHeight="1">
      <c r="A12" s="22" t="s">
        <v>29</v>
      </c>
      <c r="B12" s="61" t="s">
        <v>32</v>
      </c>
      <c r="C12" s="5" t="s">
        <v>33</v>
      </c>
      <c r="D12" s="36" t="s">
        <v>34</v>
      </c>
      <c r="E12" s="27">
        <v>627.4</v>
      </c>
      <c r="F12" s="7">
        <v>5</v>
      </c>
      <c r="G12" s="13">
        <v>26</v>
      </c>
      <c r="H12" s="7">
        <v>4</v>
      </c>
      <c r="I12" s="13">
        <v>41</v>
      </c>
      <c r="J12" s="7">
        <v>9</v>
      </c>
      <c r="K12" s="69">
        <v>22</v>
      </c>
      <c r="L12" s="72">
        <v>2</v>
      </c>
      <c r="M12" s="13">
        <v>43</v>
      </c>
      <c r="N12" s="13"/>
      <c r="O12" s="3">
        <f t="shared" ref="O12" si="6">ROUND(-1*(E12-$E$7)*$F$2,0)</f>
        <v>626</v>
      </c>
      <c r="P12" s="4">
        <f t="shared" ref="P12" si="7">O12/60</f>
        <v>10.433333333333334</v>
      </c>
      <c r="Q12" s="3">
        <f t="shared" ref="Q12" si="8">ROUND(-1*(E12-$E$7)*$H$2,0)</f>
        <v>540</v>
      </c>
      <c r="R12" s="4">
        <f t="shared" ref="R12" si="9">Q12/60</f>
        <v>9</v>
      </c>
      <c r="S12" s="3">
        <f t="shared" ref="S12" si="10">ROUND(-1*(E12-$E$7)*$J$2,0)</f>
        <v>1081</v>
      </c>
      <c r="T12" s="21">
        <f t="shared" ref="T12" si="11">S12/60</f>
        <v>18.016666666666666</v>
      </c>
    </row>
    <row r="13" spans="1:26" ht="18" customHeight="1">
      <c r="A13" s="25" t="s">
        <v>35</v>
      </c>
      <c r="B13" s="64" t="s">
        <v>36</v>
      </c>
      <c r="C13" s="15" t="s">
        <v>37</v>
      </c>
      <c r="D13" s="39" t="s">
        <v>38</v>
      </c>
      <c r="E13" s="30">
        <v>633.20000000000005</v>
      </c>
      <c r="F13" s="16">
        <v>6</v>
      </c>
      <c r="G13" s="17">
        <v>48</v>
      </c>
      <c r="H13" s="16">
        <v>5</v>
      </c>
      <c r="I13" s="17">
        <v>52</v>
      </c>
      <c r="J13" s="16">
        <v>11</v>
      </c>
      <c r="K13" s="70">
        <v>44</v>
      </c>
      <c r="L13" s="74">
        <v>3</v>
      </c>
      <c r="M13" s="13">
        <v>24</v>
      </c>
      <c r="N13" s="17"/>
      <c r="O13" s="3">
        <f>ROUND(-1*(E13-$E$7)*$F$2,0)</f>
        <v>597</v>
      </c>
      <c r="P13" s="4">
        <f>O13/60</f>
        <v>9.9499999999999993</v>
      </c>
      <c r="Q13" s="3">
        <f>ROUND(-1*(E13-$E$7)*$H$2,0)</f>
        <v>515</v>
      </c>
      <c r="R13" s="4">
        <f>Q13/60</f>
        <v>8.5833333333333339</v>
      </c>
      <c r="S13" s="3">
        <f>ROUND(-1*(E13-$E$7)*$J$2,0)</f>
        <v>1030</v>
      </c>
      <c r="T13" s="21">
        <f>S13/60</f>
        <v>17.166666666666668</v>
      </c>
    </row>
    <row r="14" spans="1:26" ht="15.75" customHeight="1">
      <c r="A14" s="25" t="s">
        <v>39</v>
      </c>
      <c r="B14" s="3" t="s">
        <v>21</v>
      </c>
      <c r="C14" s="2" t="s">
        <v>22</v>
      </c>
      <c r="D14" s="37" t="s">
        <v>25</v>
      </c>
      <c r="E14" s="30">
        <v>642.79999999999995</v>
      </c>
      <c r="F14" s="16">
        <v>7</v>
      </c>
      <c r="G14" s="17">
        <v>44</v>
      </c>
      <c r="H14" s="16">
        <v>6</v>
      </c>
      <c r="I14" s="17">
        <v>40</v>
      </c>
      <c r="J14" s="16">
        <v>13</v>
      </c>
      <c r="K14" s="70">
        <v>20</v>
      </c>
      <c r="L14" s="74">
        <v>3</v>
      </c>
      <c r="M14" s="13">
        <v>52</v>
      </c>
      <c r="N14" s="17"/>
      <c r="O14" s="3">
        <f>ROUND(-1*(E14-$E$7)*$F$2,0)</f>
        <v>548</v>
      </c>
      <c r="P14" s="4">
        <f>O14/60</f>
        <v>9.1333333333333329</v>
      </c>
      <c r="Q14" s="3">
        <f>ROUND(-1*(E14-$E$7)*$H$2,0)</f>
        <v>473</v>
      </c>
      <c r="R14" s="4">
        <f>Q14/60</f>
        <v>7.8833333333333337</v>
      </c>
      <c r="S14" s="3">
        <f>ROUND(-1*(E14-$E$7)*$J$2,0)</f>
        <v>945</v>
      </c>
      <c r="T14" s="21">
        <f>S14/60</f>
        <v>15.75</v>
      </c>
    </row>
    <row r="15" spans="1:26" ht="18" hidden="1" customHeight="1">
      <c r="A15" s="22"/>
      <c r="B15" s="61"/>
      <c r="C15" s="5"/>
      <c r="D15" s="36"/>
      <c r="E15" s="27">
        <v>0</v>
      </c>
      <c r="F15" s="7">
        <f t="shared" ref="F15" si="12">ROUNDDOWN(P15,0)</f>
        <v>63</v>
      </c>
      <c r="G15" s="13">
        <f>O15-(F15*60)</f>
        <v>46</v>
      </c>
      <c r="H15" s="7">
        <f t="shared" ref="H15" si="13">ROUNDDOWN(R15,0)</f>
        <v>55</v>
      </c>
      <c r="I15" s="13">
        <f>Q15-(H15*60)</f>
        <v>1</v>
      </c>
      <c r="J15" s="7"/>
      <c r="K15" s="69"/>
      <c r="L15" s="72"/>
      <c r="M15" s="13">
        <v>18</v>
      </c>
      <c r="N15" s="13"/>
      <c r="O15" s="3">
        <f t="shared" ref="O15:O22" si="14">ROUND(-1*(E15-$E$7)*$F$2,0)</f>
        <v>3826</v>
      </c>
      <c r="P15" s="4">
        <f t="shared" ref="P15" si="15">O15/60</f>
        <v>63.766666666666666</v>
      </c>
      <c r="Q15" s="3">
        <f t="shared" ref="Q15:Q22" si="16">ROUND(-1*(E15-$E$7)*$H$2,0)</f>
        <v>3301</v>
      </c>
      <c r="R15" s="4">
        <f t="shared" ref="R15" si="17">Q15/60</f>
        <v>55.016666666666666</v>
      </c>
      <c r="S15" s="3">
        <f t="shared" ref="S15:S22" si="18">ROUND(-1*(E15-$E$7)*$J$2,0)</f>
        <v>6602</v>
      </c>
      <c r="T15" s="21">
        <f t="shared" ref="T15" si="19">S15/60</f>
        <v>110.03333333333333</v>
      </c>
    </row>
    <row r="16" spans="1:26" ht="18" customHeight="1">
      <c r="A16" s="24" t="s">
        <v>75</v>
      </c>
      <c r="B16" s="63" t="s">
        <v>69</v>
      </c>
      <c r="C16" s="18" t="s">
        <v>13</v>
      </c>
      <c r="D16" s="38">
        <v>20445953</v>
      </c>
      <c r="E16" s="29"/>
      <c r="F16" s="16">
        <v>4</v>
      </c>
      <c r="G16" s="17">
        <v>15</v>
      </c>
      <c r="H16" s="16">
        <v>3</v>
      </c>
      <c r="I16" s="17">
        <v>40</v>
      </c>
      <c r="J16" s="16">
        <v>7</v>
      </c>
      <c r="K16" s="70">
        <v>20</v>
      </c>
      <c r="L16" s="74">
        <v>2</v>
      </c>
      <c r="M16" s="13">
        <v>7</v>
      </c>
      <c r="N16" s="13"/>
      <c r="O16" s="3"/>
      <c r="P16" s="4"/>
      <c r="Q16" s="3"/>
      <c r="R16" s="4"/>
      <c r="S16" s="3"/>
      <c r="T16" s="21"/>
    </row>
    <row r="17" spans="1:20" ht="18" customHeight="1">
      <c r="A17" s="24" t="s">
        <v>73</v>
      </c>
      <c r="B17" s="63" t="s">
        <v>67</v>
      </c>
      <c r="C17" s="18" t="s">
        <v>8</v>
      </c>
      <c r="D17" s="38" t="s">
        <v>26</v>
      </c>
      <c r="E17" s="29"/>
      <c r="F17" s="16">
        <v>5</v>
      </c>
      <c r="G17" s="17">
        <v>15</v>
      </c>
      <c r="H17" s="16">
        <v>4</v>
      </c>
      <c r="I17" s="17">
        <v>40</v>
      </c>
      <c r="J17" s="16">
        <v>8</v>
      </c>
      <c r="K17" s="70">
        <v>20</v>
      </c>
      <c r="L17" s="74">
        <v>3</v>
      </c>
      <c r="M17" s="13">
        <v>7</v>
      </c>
      <c r="N17" s="13"/>
      <c r="O17" s="3"/>
      <c r="P17" s="4"/>
      <c r="Q17" s="3"/>
      <c r="R17" s="4"/>
      <c r="S17" s="3"/>
      <c r="T17" s="21"/>
    </row>
    <row r="18" spans="1:20" ht="18" customHeight="1">
      <c r="A18" s="24" t="s">
        <v>74</v>
      </c>
      <c r="B18" s="63" t="s">
        <v>70</v>
      </c>
      <c r="C18" s="18" t="s">
        <v>71</v>
      </c>
      <c r="D18" s="38" t="s">
        <v>72</v>
      </c>
      <c r="E18" s="29">
        <v>643</v>
      </c>
      <c r="F18" s="16">
        <v>4</v>
      </c>
      <c r="G18" s="17">
        <v>15</v>
      </c>
      <c r="H18" s="16">
        <v>3</v>
      </c>
      <c r="I18" s="17">
        <v>40</v>
      </c>
      <c r="J18" s="16">
        <v>7</v>
      </c>
      <c r="K18" s="70">
        <v>20</v>
      </c>
      <c r="L18" s="74">
        <v>2</v>
      </c>
      <c r="M18" s="13">
        <v>7</v>
      </c>
      <c r="N18" s="13"/>
      <c r="O18" s="3"/>
      <c r="P18" s="4"/>
      <c r="Q18" s="3"/>
      <c r="R18" s="4"/>
      <c r="S18" s="3"/>
      <c r="T18" s="21"/>
    </row>
    <row r="19" spans="1:20" ht="18" customHeight="1">
      <c r="A19" s="22" t="s">
        <v>4</v>
      </c>
      <c r="B19" s="61" t="s">
        <v>12</v>
      </c>
      <c r="C19" s="14" t="s">
        <v>5</v>
      </c>
      <c r="D19" s="36" t="s">
        <v>24</v>
      </c>
      <c r="E19" s="27">
        <v>652.4</v>
      </c>
      <c r="F19" s="7">
        <v>8</v>
      </c>
      <c r="G19" s="13">
        <v>10</v>
      </c>
      <c r="H19" s="7">
        <v>7</v>
      </c>
      <c r="I19" s="13">
        <v>2</v>
      </c>
      <c r="J19" s="7">
        <v>14</v>
      </c>
      <c r="K19" s="69">
        <v>4</v>
      </c>
      <c r="L19" s="72">
        <v>4</v>
      </c>
      <c r="M19" s="13">
        <v>5</v>
      </c>
      <c r="N19" s="13"/>
      <c r="O19" s="3">
        <f>ROUND(-1*(E19-$E$7)*$F$2,0)</f>
        <v>499</v>
      </c>
      <c r="P19" s="4">
        <f>O19/60</f>
        <v>8.3166666666666664</v>
      </c>
      <c r="Q19" s="3">
        <f>ROUND(-1*(E19-$E$7)*$H$2,0)</f>
        <v>430</v>
      </c>
      <c r="R19" s="4">
        <f>Q19/60</f>
        <v>7.166666666666667</v>
      </c>
      <c r="S19" s="3">
        <f>ROUND(-1*(E19-$E$7)*$J$2,0)</f>
        <v>861</v>
      </c>
      <c r="T19" s="21">
        <f>S19/60</f>
        <v>14.35</v>
      </c>
    </row>
    <row r="20" spans="1:20" ht="18" customHeight="1">
      <c r="A20" s="22" t="s">
        <v>9</v>
      </c>
      <c r="B20" s="61" t="s">
        <v>15</v>
      </c>
      <c r="C20" s="14" t="s">
        <v>10</v>
      </c>
      <c r="D20" s="36" t="s">
        <v>27</v>
      </c>
      <c r="E20" s="27">
        <v>559.79999999999995</v>
      </c>
      <c r="F20" s="7">
        <v>16</v>
      </c>
      <c r="G20" s="13">
        <v>45</v>
      </c>
      <c r="H20" s="7">
        <v>14</v>
      </c>
      <c r="I20" s="13">
        <v>27</v>
      </c>
      <c r="J20" s="7">
        <v>28</v>
      </c>
      <c r="K20" s="69">
        <v>54</v>
      </c>
      <c r="L20" s="72">
        <v>8</v>
      </c>
      <c r="M20" s="13">
        <v>22</v>
      </c>
      <c r="N20" s="13"/>
      <c r="O20" s="3">
        <f>ROUND(-1*(E20-$E$7)*$F$2,0)</f>
        <v>971</v>
      </c>
      <c r="P20" s="4">
        <f>O20/60</f>
        <v>16.183333333333334</v>
      </c>
      <c r="Q20" s="3">
        <f>ROUND(-1*(E20-$E$7)*$H$2,0)</f>
        <v>838</v>
      </c>
      <c r="R20" s="4">
        <f>Q20/60</f>
        <v>13.966666666666667</v>
      </c>
      <c r="S20" s="3">
        <f>ROUND(-1*(E20-$E$7)*$J$2,0)</f>
        <v>1676</v>
      </c>
      <c r="T20" s="21">
        <f>S20/60</f>
        <v>27.933333333333334</v>
      </c>
    </row>
    <row r="21" spans="1:20" ht="18" customHeight="1">
      <c r="A21" s="22" t="s">
        <v>40</v>
      </c>
      <c r="B21" s="61" t="s">
        <v>41</v>
      </c>
      <c r="C21" s="5" t="s">
        <v>52</v>
      </c>
      <c r="D21" s="36" t="s">
        <v>54</v>
      </c>
      <c r="E21" s="27">
        <v>569.20000000000005</v>
      </c>
      <c r="F21" s="7">
        <v>17</v>
      </c>
      <c r="G21" s="13">
        <v>20</v>
      </c>
      <c r="H21" s="7">
        <v>14</v>
      </c>
      <c r="I21" s="13">
        <v>58</v>
      </c>
      <c r="J21" s="7">
        <v>29</v>
      </c>
      <c r="K21" s="69">
        <v>56</v>
      </c>
      <c r="L21" s="72">
        <v>8</v>
      </c>
      <c r="M21" s="13">
        <v>40</v>
      </c>
      <c r="N21" s="13"/>
      <c r="O21" s="3">
        <f t="shared" ref="O21" si="20">ROUND(-1*(E21-$E$7)*$F$2,0)</f>
        <v>923</v>
      </c>
      <c r="P21" s="4">
        <f t="shared" ref="P21" si="21">O21/60</f>
        <v>15.383333333333333</v>
      </c>
      <c r="Q21" s="3">
        <f t="shared" ref="Q21" si="22">ROUND(-1*(E21-$E$7)*$H$2,0)</f>
        <v>796</v>
      </c>
      <c r="R21" s="4">
        <f t="shared" ref="R21" si="23">Q21/60</f>
        <v>13.266666666666667</v>
      </c>
      <c r="S21" s="3">
        <f t="shared" ref="S21" si="24">ROUND(-1*(E21-$E$7)*$J$2,0)</f>
        <v>1593</v>
      </c>
      <c r="T21" s="21">
        <f t="shared" ref="T21" si="25">S21/60</f>
        <v>26.55</v>
      </c>
    </row>
    <row r="22" spans="1:20" ht="18" customHeight="1" thickBot="1">
      <c r="A22" s="46" t="s">
        <v>6</v>
      </c>
      <c r="B22" s="65" t="s">
        <v>7</v>
      </c>
      <c r="C22" s="47" t="s">
        <v>8</v>
      </c>
      <c r="D22" s="48" t="s">
        <v>26</v>
      </c>
      <c r="E22" s="49">
        <v>556.6</v>
      </c>
      <c r="F22" s="50">
        <v>19</v>
      </c>
      <c r="G22" s="51">
        <v>2</v>
      </c>
      <c r="H22" s="50">
        <v>16</v>
      </c>
      <c r="I22" s="51">
        <v>26</v>
      </c>
      <c r="J22" s="50">
        <v>32</v>
      </c>
      <c r="K22" s="71">
        <v>52</v>
      </c>
      <c r="L22" s="77">
        <v>9</v>
      </c>
      <c r="M22" s="78">
        <v>32</v>
      </c>
      <c r="N22" s="51"/>
      <c r="O22" s="3">
        <f t="shared" si="14"/>
        <v>987</v>
      </c>
      <c r="P22" s="4">
        <f>O22/60</f>
        <v>16.45</v>
      </c>
      <c r="Q22" s="3">
        <f t="shared" si="16"/>
        <v>852</v>
      </c>
      <c r="R22" s="4">
        <f>Q22/60</f>
        <v>14.2</v>
      </c>
      <c r="S22" s="3">
        <f t="shared" si="18"/>
        <v>1704</v>
      </c>
      <c r="T22" s="21">
        <f>S22/60</f>
        <v>28.4</v>
      </c>
    </row>
    <row r="24" spans="1:20" ht="18" customHeight="1">
      <c r="N24"/>
    </row>
    <row r="25" spans="1:20" ht="18" customHeight="1">
      <c r="A25" s="32" t="s">
        <v>23</v>
      </c>
      <c r="B25" s="67" t="s">
        <v>28</v>
      </c>
      <c r="C25" s="33"/>
      <c r="D25" s="41"/>
      <c r="N25"/>
    </row>
    <row r="26" spans="1:20">
      <c r="N26"/>
    </row>
    <row r="27" spans="1:20">
      <c r="M27" s="6" t="s">
        <v>77</v>
      </c>
    </row>
  </sheetData>
  <mergeCells count="12">
    <mergeCell ref="J1:K1"/>
    <mergeCell ref="J2:K2"/>
    <mergeCell ref="E1:E2"/>
    <mergeCell ref="F1:G1"/>
    <mergeCell ref="H1:I1"/>
    <mergeCell ref="F2:G2"/>
    <mergeCell ref="H2:I2"/>
    <mergeCell ref="O3:P3"/>
    <mergeCell ref="Q3:R3"/>
    <mergeCell ref="S3:T3"/>
    <mergeCell ref="L1:M1"/>
    <mergeCell ref="L2:M2"/>
  </mergeCells>
  <printOptions horizontalCentered="1" verticalCentered="1"/>
  <pageMargins left="0.19685039370078741" right="0.19685039370078741" top="1.1811023622047245" bottom="0.19685039370078741" header="0" footer="0"/>
  <pageSetup paperSize="9" orientation="landscape" r:id="rId1"/>
  <headerFooter alignWithMargins="0">
    <oddHeader xml:space="preserve">&amp;C&amp;"Arial,Fed"&amp;12
Aftenkapsejlads Marstal 2021
</oddHead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Starttider 2017 april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janm</dc:creator>
  <cp:lastModifiedBy>Udtilhøjre</cp:lastModifiedBy>
  <cp:lastPrinted>2021-05-23T13:32:44Z</cp:lastPrinted>
  <dcterms:created xsi:type="dcterms:W3CDTF">2012-06-04T09:55:36Z</dcterms:created>
  <dcterms:modified xsi:type="dcterms:W3CDTF">2021-05-23T13:45:02Z</dcterms:modified>
</cp:coreProperties>
</file>